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oradearo-my.sharepoint.com/personal/simona_florea_oradea_ro/Documents/Desktop/Work/DATORIE PUBLICA/18. DATORIE pe site PMO/2026/1.Ianuarie-Martie 2026/Postat pe site 31.03.2026/"/>
    </mc:Choice>
  </mc:AlternateContent>
  <xr:revisionPtr revIDLastSave="2" documentId="14_{EA982516-43AA-44E5-84B9-7D9790592F3F}" xr6:coauthVersionLast="47" xr6:coauthVersionMax="47" xr10:uidLastSave="{84F64DCD-41AD-48CC-B33D-D27129646DA7}"/>
  <bookViews>
    <workbookView xWindow="195" yWindow="0" windowWidth="16230" windowHeight="14925" xr2:uid="{00000000-000D-0000-FFFF-FFFF00000000}"/>
  </bookViews>
  <sheets>
    <sheet name="31.03.2026" sheetId="6" r:id="rId1"/>
  </sheets>
  <definedNames>
    <definedName name="_xlnm.Print_Area" localSheetId="0">'31.03.2026'!$A$1:$F$29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E25" i="6" s="1"/>
  <c r="C24" i="6"/>
  <c r="C25" i="6" s="1"/>
  <c r="D23" i="6"/>
  <c r="D24" i="6" s="1"/>
  <c r="D25" i="6" s="1"/>
  <c r="F22" i="6"/>
  <c r="E21" i="6"/>
  <c r="F21" i="6" s="1"/>
  <c r="E20" i="6"/>
  <c r="F20" i="6" s="1"/>
  <c r="E19" i="6"/>
  <c r="F19" i="6" s="1"/>
  <c r="C15" i="6"/>
  <c r="C27" i="6" s="1"/>
  <c r="D14" i="6"/>
  <c r="F14" i="6" s="1"/>
  <c r="D13" i="6"/>
  <c r="F13" i="6" s="1"/>
  <c r="D12" i="6"/>
  <c r="F12" i="6" s="1"/>
  <c r="F11" i="6"/>
  <c r="E10" i="6"/>
  <c r="D10" i="6"/>
  <c r="F10" i="6" s="1"/>
  <c r="E9" i="6"/>
  <c r="D9" i="6"/>
  <c r="F9" i="6" s="1"/>
  <c r="E8" i="6"/>
  <c r="D8" i="6"/>
  <c r="F8" i="6" s="1"/>
  <c r="E7" i="6"/>
  <c r="F7" i="6" s="1"/>
  <c r="E6" i="6"/>
  <c r="E15" i="6" s="1"/>
  <c r="F24" i="6" l="1"/>
  <c r="F25" i="6" s="1"/>
  <c r="E27" i="6"/>
  <c r="D15" i="6"/>
  <c r="D27" i="6" s="1"/>
  <c r="F23" i="6"/>
  <c r="F6" i="6"/>
  <c r="F15" i="6" s="1"/>
  <c r="F27" i="6" l="1"/>
  <c r="F28" i="6" s="1"/>
</calcChain>
</file>

<file path=xl/sharedStrings.xml><?xml version="1.0" encoding="utf-8"?>
<sst xmlns="http://schemas.openxmlformats.org/spreadsheetml/2006/main" count="33" uniqueCount="28">
  <si>
    <t>Denumire credit</t>
  </si>
  <si>
    <t>TOTAL LEI</t>
  </si>
  <si>
    <t>TOTAL EUR</t>
  </si>
  <si>
    <t>Nr. Crt.</t>
  </si>
  <si>
    <t>Imprumut MFP pentru cofinanțarea proiectelor cu fonduri UE</t>
  </si>
  <si>
    <t>Credit (linie de finanțare) BCR - pentru finanțarea unor investiții publice de interes local, care beneficiază de fonduri nerambursabile de la UE</t>
  </si>
  <si>
    <t>Credit Banca Europeană de Investiții cu destinația -finanțarea de proiecte cu fonduri UE în sectoare de drum și turism</t>
  </si>
  <si>
    <t>Credit Banca Europeană de Investiții cu destinația -finanțare proiecte în sectoare de eficiență energetică, energie regenerabilă,  infrastructura de transport, turism etc.</t>
  </si>
  <si>
    <t>Credit Banca Europeană de Investiții cu destinația -finanțare proiecte în sectoare de eficiență energetică, energie regenerabilă, infrastructura de transport, turism etc.</t>
  </si>
  <si>
    <t xml:space="preserve">Valoare maximală credit </t>
  </si>
  <si>
    <t>Valoare utilizată</t>
  </si>
  <si>
    <t>Valoare maximală credit</t>
  </si>
  <si>
    <t xml:space="preserve">Valoare utilizată </t>
  </si>
  <si>
    <t>TOTAL CREDITE ÎN LEI ȘI EURO</t>
  </si>
  <si>
    <t>CREDITE ÎN LEI</t>
  </si>
  <si>
    <t>CREDITE ÎN EURO</t>
  </si>
  <si>
    <t xml:space="preserve">Credit Banca Europeană de Investiții cu destinația -finanțarea de proiecte cu fonduri UE cu destinația -finanțarea investițiilor de interes local </t>
  </si>
  <si>
    <t>Credit (linie de finanțare) BRD GROUPE SOCIETE GENERALE- pentru finanțarea unor investiții publice de interes local, care beneficiază de fonduri nerambursabile de la UE</t>
  </si>
  <si>
    <t>Credit (linie de finanțare) BANCA TRANSILVANIA SA- pentru finanțarea unor investiții publice de interes local, care beneficiază de fonduri nerambursabile de la UE</t>
  </si>
  <si>
    <t>Credit (linie de finanțare) RAIFFEISEN BANK  - pentru finanțarea unor investiții publice de interes local, care beneficiază de fonduri nerambursabile de la UE</t>
  </si>
  <si>
    <t>Credit (linie de finanțare) RAIFFEISEN BANK - pentru finanțarea unor investiții publice de interes local</t>
  </si>
  <si>
    <t>Contract pentru facilități de credit BRD GROUPE SOCIETE GENERALE -  pentru finanțarea unor investiții publice de interes local</t>
  </si>
  <si>
    <t>Contract de credit pentru investiții RAIFFEISEN BANK -  pentru finanțarea unor investiții publice de interes local, care beneficiază de fonduri nerambursabile de la UE</t>
  </si>
  <si>
    <t>Garantare finanțare rambursabilă internă Raiffeisen pentru Termoficare Oradea</t>
  </si>
  <si>
    <t>Situația privind soldul creditelor contractate de Municipiul Oradea la data de 31.03.2026</t>
  </si>
  <si>
    <t>Rambursări până la 31.03.2026</t>
  </si>
  <si>
    <t>Sold la 31.03.2026</t>
  </si>
  <si>
    <t>Echivalent LEI(curs valutar: 5,0988 RON/EUR la 31.03.2026)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</si>
</sst>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4" fillId="2" borderId="8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5" fillId="0" borderId="0" xfId="0" applyFont="1"/>
    <xf numFmtId="4" fontId="3" fillId="3" borderId="1" xfId="1" applyNumberFormat="1" applyFont="1" applyFill="1" applyBorder="1" applyAlignment="1">
      <alignment horizontal="right" vertical="center"/>
    </xf>
    <xf numFmtId="4" fontId="3" fillId="3" borderId="11" xfId="1" applyNumberFormat="1" applyFont="1" applyFill="1" applyBorder="1" applyAlignment="1">
      <alignment horizontal="right" vertical="center"/>
    </xf>
    <xf numFmtId="4" fontId="4" fillId="3" borderId="17" xfId="0" applyNumberFormat="1" applyFont="1" applyFill="1" applyBorder="1"/>
    <xf numFmtId="0" fontId="4" fillId="2" borderId="7" xfId="2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justify" vertical="top" wrapText="1"/>
    </xf>
    <xf numFmtId="4" fontId="3" fillId="3" borderId="11" xfId="1" applyNumberFormat="1" applyFont="1" applyFill="1" applyBorder="1" applyAlignment="1">
      <alignment horizontal="right" vertical="center" wrapText="1"/>
    </xf>
    <xf numFmtId="4" fontId="3" fillId="3" borderId="1" xfId="1" applyNumberFormat="1" applyFont="1" applyFill="1" applyBorder="1" applyAlignment="1">
      <alignment horizontal="right" vertical="center" wrapText="1"/>
    </xf>
    <xf numFmtId="4" fontId="3" fillId="3" borderId="5" xfId="1" applyNumberFormat="1" applyFont="1" applyFill="1" applyBorder="1" applyAlignment="1">
      <alignment horizontal="right" vertical="center"/>
    </xf>
    <xf numFmtId="0" fontId="3" fillId="0" borderId="14" xfId="0" applyFont="1" applyBorder="1"/>
    <xf numFmtId="4" fontId="3" fillId="0" borderId="24" xfId="0" applyNumberFormat="1" applyFont="1" applyBorder="1"/>
    <xf numFmtId="4" fontId="3" fillId="0" borderId="14" xfId="0" applyNumberFormat="1" applyFont="1" applyBorder="1"/>
    <xf numFmtId="4" fontId="3" fillId="0" borderId="3" xfId="1" applyNumberFormat="1" applyFont="1" applyBorder="1" applyAlignment="1">
      <alignment horizontal="right" vertical="center"/>
    </xf>
    <xf numFmtId="3" fontId="3" fillId="3" borderId="11" xfId="0" applyNumberFormat="1" applyFont="1" applyFill="1" applyBorder="1" applyAlignment="1">
      <alignment horizontal="justify" vertical="top" wrapText="1"/>
    </xf>
    <xf numFmtId="4" fontId="5" fillId="0" borderId="11" xfId="0" applyNumberFormat="1" applyFont="1" applyBorder="1" applyAlignment="1">
      <alignment vertical="center"/>
    </xf>
    <xf numFmtId="4" fontId="3" fillId="0" borderId="11" xfId="1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4" fontId="4" fillId="3" borderId="16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3" applyFont="1"/>
    <xf numFmtId="0" fontId="4" fillId="0" borderId="0" xfId="3" applyFont="1" applyAlignment="1">
      <alignment horizontal="center" wrapText="1"/>
    </xf>
    <xf numFmtId="0" fontId="7" fillId="4" borderId="22" xfId="0" applyFont="1" applyFill="1" applyBorder="1" applyAlignment="1">
      <alignment horizont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7" fillId="0" borderId="23" xfId="0" applyFont="1" applyBorder="1"/>
    <xf numFmtId="0" fontId="8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center"/>
    </xf>
    <xf numFmtId="4" fontId="7" fillId="3" borderId="1" xfId="1" applyNumberFormat="1" applyFont="1" applyFill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3" fillId="0" borderId="3" xfId="3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" fontId="7" fillId="0" borderId="0" xfId="0" applyNumberFormat="1" applyFont="1"/>
    <xf numFmtId="4" fontId="6" fillId="0" borderId="1" xfId="0" applyNumberFormat="1" applyFont="1" applyBorder="1" applyAlignment="1">
      <alignment vertical="center"/>
    </xf>
    <xf numFmtId="4" fontId="7" fillId="3" borderId="11" xfId="1" applyNumberFormat="1" applyFont="1" applyFill="1" applyBorder="1" applyAlignment="1">
      <alignment horizontal="right" vertical="center"/>
    </xf>
    <xf numFmtId="0" fontId="7" fillId="0" borderId="15" xfId="0" applyFont="1" applyBorder="1"/>
    <xf numFmtId="0" fontId="8" fillId="0" borderId="16" xfId="0" applyFont="1" applyBorder="1" applyAlignment="1">
      <alignment horizontal="center"/>
    </xf>
    <xf numFmtId="4" fontId="7" fillId="3" borderId="16" xfId="0" applyNumberFormat="1" applyFont="1" applyFill="1" applyBorder="1"/>
    <xf numFmtId="4" fontId="7" fillId="0" borderId="16" xfId="0" applyNumberFormat="1" applyFont="1" applyBorder="1"/>
    <xf numFmtId="0" fontId="7" fillId="0" borderId="21" xfId="0" applyFont="1" applyBorder="1"/>
    <xf numFmtId="0" fontId="7" fillId="4" borderId="7" xfId="0" applyFont="1" applyFill="1" applyBorder="1" applyAlignment="1">
      <alignment horizontal="center" wrapText="1"/>
    </xf>
    <xf numFmtId="0" fontId="7" fillId="0" borderId="12" xfId="0" applyFont="1" applyBorder="1"/>
    <xf numFmtId="0" fontId="8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0" xfId="0" applyFont="1" applyBorder="1" applyAlignment="1">
      <alignment horizontal="center" vertical="center"/>
    </xf>
    <xf numFmtId="0" fontId="3" fillId="0" borderId="11" xfId="3" applyFont="1" applyBorder="1" applyAlignment="1">
      <alignment horizontal="justify" vertical="center" wrapText="1"/>
    </xf>
    <xf numFmtId="4" fontId="7" fillId="0" borderId="11" xfId="1" applyNumberFormat="1" applyFont="1" applyBorder="1" applyAlignment="1">
      <alignment horizontal="right" vertical="center"/>
    </xf>
    <xf numFmtId="3" fontId="3" fillId="0" borderId="3" xfId="3" applyNumberFormat="1" applyFont="1" applyBorder="1" applyAlignment="1">
      <alignment horizontal="right" vertical="center"/>
    </xf>
    <xf numFmtId="0" fontId="3" fillId="0" borderId="1" xfId="3" applyFont="1" applyBorder="1" applyAlignment="1">
      <alignment horizontal="justify" wrapText="1"/>
    </xf>
    <xf numFmtId="0" fontId="9" fillId="0" borderId="0" xfId="0" applyFont="1"/>
    <xf numFmtId="0" fontId="3" fillId="0" borderId="1" xfId="3" applyFont="1" applyBorder="1" applyAlignment="1">
      <alignment horizontal="justify" vertical="center" wrapText="1"/>
    </xf>
    <xf numFmtId="4" fontId="7" fillId="0" borderId="5" xfId="1" applyNumberFormat="1" applyFont="1" applyBorder="1" applyAlignment="1">
      <alignment horizontal="right" vertical="center"/>
    </xf>
    <xf numFmtId="4" fontId="3" fillId="0" borderId="6" xfId="3" applyNumberFormat="1" applyFont="1" applyBorder="1" applyAlignment="1">
      <alignment horizontal="right" vertical="center"/>
    </xf>
    <xf numFmtId="0" fontId="7" fillId="0" borderId="4" xfId="0" applyFont="1" applyBorder="1"/>
    <xf numFmtId="0" fontId="8" fillId="0" borderId="5" xfId="0" applyFont="1" applyBorder="1" applyAlignment="1">
      <alignment horizontal="center"/>
    </xf>
    <xf numFmtId="4" fontId="8" fillId="3" borderId="5" xfId="0" applyNumberFormat="1" applyFont="1" applyFill="1" applyBorder="1"/>
    <xf numFmtId="4" fontId="8" fillId="3" borderId="6" xfId="0" applyNumberFormat="1" applyFont="1" applyFill="1" applyBorder="1"/>
    <xf numFmtId="4" fontId="8" fillId="3" borderId="0" xfId="0" applyNumberFormat="1" applyFont="1" applyFill="1"/>
    <xf numFmtId="0" fontId="7" fillId="0" borderId="18" xfId="0" applyFont="1" applyBorder="1"/>
    <xf numFmtId="0" fontId="8" fillId="0" borderId="19" xfId="0" applyFont="1" applyBorder="1" applyAlignment="1">
      <alignment horizontal="center"/>
    </xf>
    <xf numFmtId="4" fontId="7" fillId="3" borderId="19" xfId="0" applyNumberFormat="1" applyFont="1" applyFill="1" applyBorder="1" applyAlignment="1">
      <alignment horizontal="right" vertical="center"/>
    </xf>
    <xf numFmtId="4" fontId="8" fillId="3" borderId="20" xfId="0" applyNumberFormat="1" applyFont="1" applyFill="1" applyBorder="1"/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4" fontId="8" fillId="3" borderId="8" xfId="0" applyNumberFormat="1" applyFont="1" applyFill="1" applyBorder="1" applyAlignment="1">
      <alignment horizontal="right"/>
    </xf>
    <xf numFmtId="4" fontId="8" fillId="3" borderId="9" xfId="0" applyNumberFormat="1" applyFont="1" applyFill="1" applyBorder="1" applyAlignment="1">
      <alignment horizontal="right"/>
    </xf>
    <xf numFmtId="4" fontId="0" fillId="0" borderId="0" xfId="0" applyNumberFormat="1"/>
    <xf numFmtId="0" fontId="7" fillId="3" borderId="0" xfId="0" applyFont="1" applyFill="1"/>
    <xf numFmtId="4" fontId="7" fillId="3" borderId="0" xfId="0" applyNumberFormat="1" applyFont="1" applyFill="1"/>
    <xf numFmtId="4" fontId="8" fillId="0" borderId="0" xfId="0" applyNumberFormat="1" applyFont="1"/>
  </cellXfs>
  <cellStyles count="4">
    <cellStyle name="Normal" xfId="0" builtinId="0"/>
    <cellStyle name="Normal 2" xfId="1" xr:uid="{00000000-0005-0000-0000-000001000000}"/>
    <cellStyle name="Normal_Sheet1_Sheet3" xfId="2" xr:uid="{00000000-0005-0000-0000-000002000000}"/>
    <cellStyle name="Normal_Sheet3 2" xfId="3" xr:uid="{861035A0-3E5C-4D04-A4C4-A45712E66E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6CFC-CFE6-471B-809F-C96D5DD6AFCD}">
  <dimension ref="A1:K36"/>
  <sheetViews>
    <sheetView tabSelected="1" view="pageBreakPreview" topLeftCell="B1" zoomScaleNormal="100" zoomScaleSheetLayoutView="100" workbookViewId="0">
      <selection activeCell="B25" sqref="B25:F25"/>
    </sheetView>
  </sheetViews>
  <sheetFormatPr defaultRowHeight="15" x14ac:dyDescent="0.25"/>
  <cols>
    <col min="1" max="1" width="4.28515625" style="21" customWidth="1"/>
    <col min="2" max="2" width="56.5703125" style="21" customWidth="1"/>
    <col min="3" max="3" width="17.140625" style="21" customWidth="1"/>
    <col min="4" max="4" width="17" style="21" customWidth="1"/>
    <col min="5" max="5" width="16.28515625" style="21" customWidth="1"/>
    <col min="6" max="6" width="19.28515625" style="21" customWidth="1"/>
    <col min="8" max="8" width="13.85546875" customWidth="1"/>
    <col min="9" max="9" width="12.5703125" customWidth="1"/>
    <col min="11" max="11" width="12.42578125" bestFit="1" customWidth="1"/>
  </cols>
  <sheetData>
    <row r="1" spans="1:9" s="21" customFormat="1" x14ac:dyDescent="0.25">
      <c r="B1" s="22"/>
      <c r="C1" s="22"/>
      <c r="D1" s="22"/>
      <c r="E1" s="22"/>
      <c r="F1" s="22"/>
    </row>
    <row r="2" spans="1:9" s="21" customFormat="1" ht="15" customHeight="1" x14ac:dyDescent="0.25">
      <c r="A2" s="23" t="s">
        <v>24</v>
      </c>
      <c r="B2" s="23"/>
      <c r="C2" s="23"/>
      <c r="D2" s="23"/>
      <c r="E2" s="23"/>
      <c r="F2" s="23"/>
    </row>
    <row r="3" spans="1:9" s="21" customFormat="1" ht="15.75" thickBot="1" x14ac:dyDescent="0.3">
      <c r="B3" s="22"/>
      <c r="C3" s="22"/>
      <c r="D3" s="22"/>
      <c r="E3" s="22"/>
      <c r="F3" s="22"/>
    </row>
    <row r="4" spans="1:9" s="21" customFormat="1" ht="43.5" thickBot="1" x14ac:dyDescent="0.3">
      <c r="A4" s="24" t="s">
        <v>3</v>
      </c>
      <c r="B4" s="7" t="s">
        <v>0</v>
      </c>
      <c r="C4" s="2" t="s">
        <v>9</v>
      </c>
      <c r="D4" s="2" t="s">
        <v>10</v>
      </c>
      <c r="E4" s="25" t="s">
        <v>25</v>
      </c>
      <c r="F4" s="26" t="s">
        <v>26</v>
      </c>
    </row>
    <row r="5" spans="1:9" s="21" customFormat="1" x14ac:dyDescent="0.25">
      <c r="A5" s="27"/>
      <c r="B5" s="28" t="s">
        <v>14</v>
      </c>
      <c r="C5" s="29"/>
      <c r="D5" s="29"/>
      <c r="E5" s="29"/>
      <c r="F5" s="12"/>
    </row>
    <row r="6" spans="1:9" s="21" customFormat="1" ht="20.25" customHeight="1" x14ac:dyDescent="0.25">
      <c r="A6" s="30">
        <v>1</v>
      </c>
      <c r="B6" s="8" t="s">
        <v>4</v>
      </c>
      <c r="C6" s="31">
        <v>32309351</v>
      </c>
      <c r="D6" s="32">
        <v>32309351</v>
      </c>
      <c r="E6" s="33">
        <f>22559458.47+487494.66*2</f>
        <v>23534447.789999999</v>
      </c>
      <c r="F6" s="34">
        <f>D6-E6</f>
        <v>8774903.2100000009</v>
      </c>
    </row>
    <row r="7" spans="1:9" s="21" customFormat="1" ht="45" x14ac:dyDescent="0.25">
      <c r="A7" s="35">
        <v>2</v>
      </c>
      <c r="B7" s="8" t="s">
        <v>5</v>
      </c>
      <c r="C7" s="31">
        <v>100000000</v>
      </c>
      <c r="D7" s="32">
        <v>120461600.38</v>
      </c>
      <c r="E7" s="32">
        <f>56514028.43+7993446.49</f>
        <v>64507474.920000002</v>
      </c>
      <c r="F7" s="15">
        <f>D7-E7</f>
        <v>55954125.459999993</v>
      </c>
      <c r="I7" s="36"/>
    </row>
    <row r="8" spans="1:9" s="21" customFormat="1" ht="45" customHeight="1" x14ac:dyDescent="0.25">
      <c r="A8" s="30">
        <v>3</v>
      </c>
      <c r="B8" s="8" t="s">
        <v>19</v>
      </c>
      <c r="C8" s="31">
        <v>72050000</v>
      </c>
      <c r="D8" s="32">
        <f>71231190.55+818808.51</f>
        <v>72049999.060000002</v>
      </c>
      <c r="E8" s="32">
        <f>20760985.16+7327001.98</f>
        <v>28087987.140000001</v>
      </c>
      <c r="F8" s="15">
        <f>D8-E8</f>
        <v>43962011.920000002</v>
      </c>
    </row>
    <row r="9" spans="1:9" s="21" customFormat="1" ht="38.25" customHeight="1" x14ac:dyDescent="0.25">
      <c r="A9" s="35">
        <v>4</v>
      </c>
      <c r="B9" s="8" t="s">
        <v>20</v>
      </c>
      <c r="C9" s="31">
        <v>94600000</v>
      </c>
      <c r="D9" s="32">
        <f>72977902.05+4330554.83+6200536.98+6641324.47+2995590.2+1454048.35</f>
        <v>94599956.879999995</v>
      </c>
      <c r="E9" s="32">
        <f>14905979.71+8575376.77</f>
        <v>23481356.48</v>
      </c>
      <c r="F9" s="15">
        <f t="shared" ref="F9" si="0">D9-E9</f>
        <v>71118600.399999991</v>
      </c>
    </row>
    <row r="10" spans="1:9" s="21" customFormat="1" ht="48.75" customHeight="1" x14ac:dyDescent="0.25">
      <c r="A10" s="30">
        <v>5</v>
      </c>
      <c r="B10" s="8" t="s">
        <v>17</v>
      </c>
      <c r="C10" s="31">
        <v>100000000</v>
      </c>
      <c r="D10" s="37">
        <f>92924884.37+7075115.63</f>
        <v>100000000</v>
      </c>
      <c r="E10" s="32">
        <f>17928781.22+6313170.68</f>
        <v>24241951.899999999</v>
      </c>
      <c r="F10" s="15">
        <f>D10-E10</f>
        <v>75758048.099999994</v>
      </c>
    </row>
    <row r="11" spans="1:9" s="21" customFormat="1" ht="44.25" customHeight="1" x14ac:dyDescent="0.25">
      <c r="A11" s="35">
        <v>6</v>
      </c>
      <c r="B11" s="8" t="s">
        <v>18</v>
      </c>
      <c r="C11" s="31">
        <v>100000000</v>
      </c>
      <c r="D11" s="37">
        <v>99828091.200000003</v>
      </c>
      <c r="E11" s="32">
        <v>6239256</v>
      </c>
      <c r="F11" s="15">
        <f>D11-E11</f>
        <v>93588835.200000003</v>
      </c>
    </row>
    <row r="12" spans="1:9" s="21" customFormat="1" ht="44.25" customHeight="1" x14ac:dyDescent="0.25">
      <c r="A12" s="30">
        <v>7</v>
      </c>
      <c r="B12" s="8" t="s">
        <v>21</v>
      </c>
      <c r="C12" s="31">
        <v>112212000</v>
      </c>
      <c r="D12" s="37">
        <f>36852451.44+2857224.09+1669198.91+5644880.23+6279478.17+2652350.89+1469339.76+482873.26+9441348.16+12309855.09</f>
        <v>79659000</v>
      </c>
      <c r="E12" s="32">
        <v>0</v>
      </c>
      <c r="F12" s="15">
        <f t="shared" ref="F12" si="1">D12-E12</f>
        <v>79659000</v>
      </c>
    </row>
    <row r="13" spans="1:9" s="21" customFormat="1" ht="44.25" customHeight="1" x14ac:dyDescent="0.25">
      <c r="A13" s="35">
        <v>8</v>
      </c>
      <c r="B13" s="8" t="s">
        <v>22</v>
      </c>
      <c r="C13" s="31">
        <v>169500000</v>
      </c>
      <c r="D13" s="37">
        <f>9701517.31+1303091.2+1082591.5</f>
        <v>12087200.01</v>
      </c>
      <c r="E13" s="32">
        <v>0</v>
      </c>
      <c r="F13" s="15">
        <f>D13-E13</f>
        <v>12087200.01</v>
      </c>
    </row>
    <row r="14" spans="1:9" s="21" customFormat="1" ht="37.5" customHeight="1" x14ac:dyDescent="0.25">
      <c r="A14" s="30">
        <v>9</v>
      </c>
      <c r="B14" s="16" t="s">
        <v>23</v>
      </c>
      <c r="C14" s="38">
        <v>30000000</v>
      </c>
      <c r="D14" s="17">
        <f>4210782.82+2043468.14*4+1901643.86*2+1845713.15*4+2105390.95+2105390.95+2043467.69+174954.71</f>
        <v>30000000</v>
      </c>
      <c r="E14" s="18">
        <v>0</v>
      </c>
      <c r="F14" s="15">
        <f>D14-E14</f>
        <v>30000000</v>
      </c>
    </row>
    <row r="15" spans="1:9" s="21" customFormat="1" ht="15.75" thickBot="1" x14ac:dyDescent="0.3">
      <c r="A15" s="39"/>
      <c r="B15" s="40" t="s">
        <v>1</v>
      </c>
      <c r="C15" s="41">
        <f>SUM(C6:C14)</f>
        <v>810671351</v>
      </c>
      <c r="D15" s="41">
        <f>SUM(D6:D14)</f>
        <v>640995198.52999997</v>
      </c>
      <c r="E15" s="42">
        <f>SUM(E6:E14)</f>
        <v>170092474.23000002</v>
      </c>
      <c r="F15" s="6">
        <f>SUM(F6:F14)</f>
        <v>470902724.30000001</v>
      </c>
      <c r="H15" s="36"/>
    </row>
    <row r="16" spans="1:9" ht="15.75" thickBot="1" x14ac:dyDescent="0.3">
      <c r="A16" s="43"/>
      <c r="F16" s="13"/>
    </row>
    <row r="17" spans="1:11" ht="43.5" thickBot="1" x14ac:dyDescent="0.3">
      <c r="A17" s="44" t="s">
        <v>3</v>
      </c>
      <c r="B17" s="1" t="s">
        <v>0</v>
      </c>
      <c r="C17" s="2" t="s">
        <v>11</v>
      </c>
      <c r="D17" s="2" t="s">
        <v>12</v>
      </c>
      <c r="E17" s="25" t="s">
        <v>25</v>
      </c>
      <c r="F17" s="26" t="s">
        <v>26</v>
      </c>
    </row>
    <row r="18" spans="1:11" x14ac:dyDescent="0.25">
      <c r="A18" s="45"/>
      <c r="B18" s="46" t="s">
        <v>15</v>
      </c>
      <c r="C18" s="47"/>
      <c r="D18" s="47"/>
      <c r="E18" s="47"/>
      <c r="F18" s="14"/>
    </row>
    <row r="19" spans="1:11" s="21" customFormat="1" ht="38.25" customHeight="1" x14ac:dyDescent="0.25">
      <c r="A19" s="48">
        <v>10</v>
      </c>
      <c r="B19" s="49" t="s">
        <v>6</v>
      </c>
      <c r="C19" s="5">
        <v>22600000</v>
      </c>
      <c r="D19" s="9">
        <v>22600000</v>
      </c>
      <c r="E19" s="50">
        <f>8915000+706250+706250+706250</f>
        <v>11033750</v>
      </c>
      <c r="F19" s="51">
        <f>D19-E19</f>
        <v>11566250</v>
      </c>
    </row>
    <row r="20" spans="1:11" s="21" customFormat="1" ht="45" customHeight="1" x14ac:dyDescent="0.25">
      <c r="A20" s="35">
        <v>11</v>
      </c>
      <c r="B20" s="52" t="s">
        <v>7</v>
      </c>
      <c r="C20" s="4">
        <v>21000000</v>
      </c>
      <c r="D20" s="10">
        <v>21000000</v>
      </c>
      <c r="E20" s="32">
        <f>2635135.12+162162.16+162162.16+250000</f>
        <v>3209459.4400000004</v>
      </c>
      <c r="F20" s="34">
        <f t="shared" ref="F20:F22" si="2">D20-E20</f>
        <v>17790540.559999999</v>
      </c>
      <c r="H20" s="53"/>
    </row>
    <row r="21" spans="1:11" s="21" customFormat="1" ht="45" customHeight="1" x14ac:dyDescent="0.25">
      <c r="A21" s="48">
        <v>12</v>
      </c>
      <c r="B21" s="52" t="s">
        <v>8</v>
      </c>
      <c r="C21" s="4">
        <v>14000000</v>
      </c>
      <c r="D21" s="10">
        <v>14000000</v>
      </c>
      <c r="E21" s="32">
        <f>378378.38+383633.63</f>
        <v>762012.01</v>
      </c>
      <c r="F21" s="34">
        <f>D21-E21</f>
        <v>13237987.99</v>
      </c>
      <c r="H21" s="53"/>
    </row>
    <row r="22" spans="1:11" s="21" customFormat="1" ht="45" customHeight="1" x14ac:dyDescent="0.25">
      <c r="A22" s="35">
        <v>13</v>
      </c>
      <c r="B22" s="54" t="s">
        <v>16</v>
      </c>
      <c r="C22" s="4">
        <v>19500000</v>
      </c>
      <c r="D22" s="4">
        <v>19500000</v>
      </c>
      <c r="E22" s="32">
        <v>0</v>
      </c>
      <c r="F22" s="34">
        <f t="shared" si="2"/>
        <v>19500000</v>
      </c>
      <c r="H22" s="53"/>
    </row>
    <row r="23" spans="1:11" s="21" customFormat="1" ht="45" customHeight="1" x14ac:dyDescent="0.25">
      <c r="A23" s="48">
        <v>14</v>
      </c>
      <c r="B23" s="54" t="s">
        <v>16</v>
      </c>
      <c r="C23" s="4">
        <v>20900000</v>
      </c>
      <c r="D23" s="11">
        <f>5000000+8000000</f>
        <v>13000000</v>
      </c>
      <c r="E23" s="55">
        <v>0</v>
      </c>
      <c r="F23" s="56">
        <f>D23-E23</f>
        <v>13000000</v>
      </c>
      <c r="H23" s="53"/>
    </row>
    <row r="24" spans="1:11" x14ac:dyDescent="0.25">
      <c r="A24" s="57"/>
      <c r="B24" s="58" t="s">
        <v>2</v>
      </c>
      <c r="C24" s="59">
        <f>SUM(C19:C23)</f>
        <v>98000000</v>
      </c>
      <c r="D24" s="59">
        <f>SUM(D19:D23)</f>
        <v>90100000</v>
      </c>
      <c r="E24" s="59">
        <f>SUM(E19:E23)</f>
        <v>15005221.450000001</v>
      </c>
      <c r="F24" s="60">
        <f>SUM(F19:F23)</f>
        <v>75094778.549999997</v>
      </c>
    </row>
    <row r="25" spans="1:11" s="3" customFormat="1" ht="15.75" thickBot="1" x14ac:dyDescent="0.3">
      <c r="A25" s="39"/>
      <c r="B25" s="19" t="s">
        <v>27</v>
      </c>
      <c r="C25" s="20">
        <f>C24*5.0988</f>
        <v>499682400</v>
      </c>
      <c r="D25" s="20">
        <f>D24*5.0988</f>
        <v>459401880</v>
      </c>
      <c r="E25" s="20">
        <f>E24*5.0988</f>
        <v>76508623.129260004</v>
      </c>
      <c r="F25" s="6">
        <f>F24*5.0988</f>
        <v>382893256.87074</v>
      </c>
      <c r="K25" s="61"/>
    </row>
    <row r="26" spans="1:11" ht="15.75" thickBot="1" x14ac:dyDescent="0.3">
      <c r="A26" s="62"/>
      <c r="B26" s="63"/>
      <c r="C26" s="64"/>
      <c r="D26" s="64"/>
      <c r="E26" s="64"/>
      <c r="F26" s="65"/>
    </row>
    <row r="27" spans="1:11" ht="15.75" thickBot="1" x14ac:dyDescent="0.3">
      <c r="A27" s="66"/>
      <c r="B27" s="67" t="s">
        <v>13</v>
      </c>
      <c r="C27" s="68">
        <f>SUM(C15+C25)</f>
        <v>1310353751</v>
      </c>
      <c r="D27" s="68">
        <f>SUM(D15+D25)</f>
        <v>1100397078.53</v>
      </c>
      <c r="E27" s="68">
        <f>SUM(E15+E25)</f>
        <v>246601097.35926002</v>
      </c>
      <c r="F27" s="69">
        <f>SUM(F15+F25)</f>
        <v>853795981.17074001</v>
      </c>
      <c r="H27" s="70"/>
    </row>
    <row r="28" spans="1:11" hidden="1" x14ac:dyDescent="0.25">
      <c r="C28" s="71"/>
      <c r="D28" s="71"/>
      <c r="E28" s="71"/>
      <c r="F28" s="72">
        <f>F27/4.5991</f>
        <v>185644143.67392316</v>
      </c>
    </row>
    <row r="29" spans="1:11" x14ac:dyDescent="0.25">
      <c r="C29" s="71"/>
      <c r="D29" s="71"/>
      <c r="E29" s="71"/>
      <c r="F29" s="71"/>
    </row>
    <row r="30" spans="1:11" x14ac:dyDescent="0.25">
      <c r="F30" s="36"/>
    </row>
    <row r="31" spans="1:11" x14ac:dyDescent="0.25">
      <c r="D31" s="36"/>
    </row>
    <row r="32" spans="1:11" x14ac:dyDescent="0.25">
      <c r="D32" s="36"/>
    </row>
    <row r="33" spans="4:6" x14ac:dyDescent="0.25">
      <c r="D33" s="36"/>
      <c r="F33" s="73"/>
    </row>
    <row r="34" spans="4:6" x14ac:dyDescent="0.25">
      <c r="D34" s="36"/>
    </row>
    <row r="36" spans="4:6" x14ac:dyDescent="0.25">
      <c r="F36" s="36"/>
    </row>
  </sheetData>
  <mergeCells count="1">
    <mergeCell ref="A2:F2"/>
  </mergeCells>
  <pageMargins left="0.70866141732283472" right="0.70866141732283472" top="0.23622047244094491" bottom="0" header="3.937007874015748E-2" footer="3.937007874015748E-2"/>
  <pageSetup paperSize="9" scale="6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31.03.2026</vt:lpstr>
      <vt:lpstr>'31.03.2026'!Print_Area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leontina.bica</dc:creator>
  <cp:lastModifiedBy>Simona Florea</cp:lastModifiedBy>
  <cp:lastPrinted>2026-04-17T10:09:42Z</cp:lastPrinted>
  <dcterms:created xsi:type="dcterms:W3CDTF">2015-01-08T06:54:03Z</dcterms:created>
  <dcterms:modified xsi:type="dcterms:W3CDTF">2026-04-17T10:09:47Z</dcterms:modified>
</cp:coreProperties>
</file>